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25"/>
  </bookViews>
  <sheets>
    <sheet name="Arkusz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7" i="1"/>
  <c r="AJ37"/>
  <c r="AI37"/>
  <c r="W37"/>
  <c r="V37"/>
  <c r="U37"/>
  <c r="T37"/>
  <c r="S37"/>
  <c r="R37"/>
  <c r="K37"/>
  <c r="J37"/>
  <c r="I37"/>
  <c r="H37"/>
  <c r="G37"/>
  <c r="D37"/>
  <c r="C37"/>
  <c r="AN21"/>
  <c r="AJ21"/>
  <c r="AI21"/>
  <c r="W21"/>
  <c r="V21"/>
  <c r="U21"/>
  <c r="T21"/>
  <c r="S21"/>
  <c r="R21"/>
  <c r="K21"/>
  <c r="J21"/>
  <c r="I21"/>
  <c r="H21"/>
  <c r="G21"/>
  <c r="D21"/>
  <c r="C21"/>
  <c r="AN46"/>
  <c r="AJ46"/>
  <c r="AI46"/>
  <c r="W46"/>
  <c r="V46"/>
  <c r="U46"/>
  <c r="T46"/>
  <c r="S46"/>
  <c r="R46"/>
  <c r="K46"/>
  <c r="J46"/>
  <c r="I46"/>
  <c r="H46"/>
  <c r="G46"/>
  <c r="D46"/>
  <c r="C46"/>
  <c r="AN45"/>
  <c r="AJ45"/>
  <c r="AI45"/>
  <c r="W45"/>
  <c r="V45"/>
  <c r="U45"/>
  <c r="T45"/>
  <c r="S45"/>
  <c r="R45"/>
  <c r="K45"/>
  <c r="J45"/>
  <c r="I45"/>
  <c r="H45"/>
  <c r="G45"/>
  <c r="D45"/>
  <c r="C45"/>
  <c r="AN29"/>
  <c r="AJ29"/>
  <c r="AI29"/>
  <c r="W29"/>
  <c r="V29"/>
  <c r="U29"/>
  <c r="T29"/>
  <c r="S29"/>
  <c r="R29"/>
  <c r="K29"/>
  <c r="J29"/>
  <c r="I29"/>
  <c r="H29"/>
  <c r="G29"/>
  <c r="D29"/>
  <c r="C29"/>
  <c r="AN12"/>
  <c r="AJ12"/>
  <c r="AI12"/>
  <c r="W12"/>
  <c r="V12"/>
  <c r="U12"/>
  <c r="T12"/>
  <c r="S12"/>
  <c r="R12"/>
  <c r="K12"/>
  <c r="J12"/>
  <c r="I12"/>
  <c r="H12"/>
  <c r="G12"/>
  <c r="D12"/>
  <c r="C12"/>
  <c r="AN19"/>
  <c r="AJ19"/>
  <c r="AI19"/>
  <c r="W19"/>
  <c r="V19"/>
  <c r="U19"/>
  <c r="T19"/>
  <c r="S19"/>
  <c r="R19"/>
  <c r="K19"/>
  <c r="J19"/>
  <c r="I19"/>
  <c r="H19"/>
  <c r="G19"/>
  <c r="D19"/>
  <c r="C19"/>
  <c r="AN18"/>
  <c r="AJ18"/>
  <c r="AI18"/>
  <c r="W18"/>
  <c r="V18"/>
  <c r="U18"/>
  <c r="T18"/>
  <c r="S18"/>
  <c r="R18"/>
  <c r="K18"/>
  <c r="J18"/>
  <c r="I18"/>
  <c r="H18"/>
  <c r="G18"/>
  <c r="D18"/>
  <c r="C18"/>
  <c r="AN43"/>
  <c r="AJ43"/>
  <c r="AI43"/>
  <c r="W43"/>
  <c r="V43"/>
  <c r="U43"/>
  <c r="T43"/>
  <c r="S43"/>
  <c r="R43"/>
  <c r="K43"/>
  <c r="J43"/>
  <c r="I43"/>
  <c r="H43"/>
  <c r="G43"/>
  <c r="D43"/>
  <c r="C43"/>
  <c r="AN35"/>
  <c r="AJ35"/>
  <c r="AI35"/>
  <c r="W35"/>
  <c r="V35"/>
  <c r="U35"/>
  <c r="T35"/>
  <c r="S35"/>
  <c r="R35"/>
  <c r="K35"/>
  <c r="J35"/>
  <c r="I35"/>
  <c r="H35"/>
  <c r="G35"/>
  <c r="D35"/>
  <c r="C35"/>
  <c r="AN27"/>
  <c r="AJ27"/>
  <c r="AI27"/>
  <c r="W27"/>
  <c r="V27"/>
  <c r="U27"/>
  <c r="T27"/>
  <c r="S27"/>
  <c r="R27"/>
  <c r="K27"/>
  <c r="J27"/>
  <c r="I27"/>
  <c r="H27"/>
  <c r="G27"/>
  <c r="D27"/>
  <c r="C27"/>
  <c r="AN10"/>
  <c r="AJ10"/>
  <c r="AI10"/>
  <c r="W10"/>
  <c r="V10"/>
  <c r="U10"/>
  <c r="T10"/>
  <c r="S10"/>
  <c r="R10"/>
  <c r="K10"/>
  <c r="J10"/>
  <c r="I10"/>
  <c r="H10"/>
  <c r="G10"/>
  <c r="D10"/>
  <c r="C10"/>
</calcChain>
</file>

<file path=xl/sharedStrings.xml><?xml version="1.0" encoding="utf-8"?>
<sst xmlns="http://schemas.openxmlformats.org/spreadsheetml/2006/main" count="512" uniqueCount="182">
  <si>
    <t>2 powiaty po 3 szkoły (dodatkowa SP lub LO/Tech.)</t>
  </si>
  <si>
    <t>Szkoły podstawowe</t>
  </si>
  <si>
    <t>Szkoły ponadpodstawowe</t>
  </si>
  <si>
    <t>Założenia: 6 szkół podstawowych; 4 licea ogólnokształcące; 2 technika</t>
  </si>
  <si>
    <t>Jedno miasto na prawach powiatu (2 szkoly)</t>
  </si>
  <si>
    <t>3 powiaty po jednej szkole na każdym poziomie</t>
  </si>
  <si>
    <t>Powiat chełmiński</t>
  </si>
  <si>
    <t>Powiat inowrocławski - plus jedna SP</t>
  </si>
  <si>
    <t>Powiat lipnowski</t>
  </si>
  <si>
    <t>Miasto Włocławek</t>
  </si>
  <si>
    <t xml:space="preserve">Powiat włocławski - plus jedno LO </t>
  </si>
  <si>
    <t>Numer RSPO</t>
  </si>
  <si>
    <t>REGON podmiotu</t>
  </si>
  <si>
    <t>NIP podmiotu</t>
  </si>
  <si>
    <t>Typ</t>
  </si>
  <si>
    <t>Nazwa</t>
  </si>
  <si>
    <t>Kod terytorialny województwo</t>
  </si>
  <si>
    <t>Kod terytorialny powiat</t>
  </si>
  <si>
    <t>Kod terytorialny gmina</t>
  </si>
  <si>
    <t>Kod terytorialny miejscowosc</t>
  </si>
  <si>
    <t>Kod terytorialny ulica</t>
  </si>
  <si>
    <t>Województwo</t>
  </si>
  <si>
    <t>Powiat</t>
  </si>
  <si>
    <t>Gmina</t>
  </si>
  <si>
    <t>Miejscowość</t>
  </si>
  <si>
    <t>Rodzaj miejscowości</t>
  </si>
  <si>
    <t>Ulica</t>
  </si>
  <si>
    <t>Numer budynku</t>
  </si>
  <si>
    <t>Numer lokalu</t>
  </si>
  <si>
    <t>Kod pocztowy</t>
  </si>
  <si>
    <t>Poczta</t>
  </si>
  <si>
    <t>Telefon</t>
  </si>
  <si>
    <t>Faks</t>
  </si>
  <si>
    <t>E-mail</t>
  </si>
  <si>
    <t>Strona www</t>
  </si>
  <si>
    <t>Publiczność status</t>
  </si>
  <si>
    <t>Kategoria uczniów</t>
  </si>
  <si>
    <t>Specyfika placówki</t>
  </si>
  <si>
    <t>Imię i nazwisko dyrektora</t>
  </si>
  <si>
    <t>Data założenia</t>
  </si>
  <si>
    <t>Data rozpoczęcia działalności</t>
  </si>
  <si>
    <t>Data likwidacji</t>
  </si>
  <si>
    <t>Typ organu prowadzącego</t>
  </si>
  <si>
    <t>Nazwa organu prowadzącego</t>
  </si>
  <si>
    <t>REGON organu prowadzącego</t>
  </si>
  <si>
    <t>NIP organu prowadzącego</t>
  </si>
  <si>
    <t>Województwo organu prowadzącego</t>
  </si>
  <si>
    <t>Powiat organu prowadzącego</t>
  </si>
  <si>
    <t>Gmina organu prowadzącego</t>
  </si>
  <si>
    <t>Miejsce w strukturze</t>
  </si>
  <si>
    <t>RSPO podmiotu nadrzędnego</t>
  </si>
  <si>
    <t>Typ podmiotu nadrzędnego</t>
  </si>
  <si>
    <t>Nazwa podmiotu nadrzędnego</t>
  </si>
  <si>
    <t>Liczba uczniów</t>
  </si>
  <si>
    <t>Tereny sportowe</t>
  </si>
  <si>
    <t>Języki nauczane</t>
  </si>
  <si>
    <t>Szkoła podstawowa</t>
  </si>
  <si>
    <t>ZESPÓŁ SZKOLNO- PRZEDSZKOLNY SZKOŁA PODSTAWOWA W LISEWIE IM. JANUSZA KORCZAKA</t>
  </si>
  <si>
    <t>KUJAWSKO-POMORSKIE</t>
  </si>
  <si>
    <t>chełmiński</t>
  </si>
  <si>
    <t>Lisewo (gmina wiejska)</t>
  </si>
  <si>
    <t>Lisewo</t>
  </si>
  <si>
    <t>wieś</t>
  </si>
  <si>
    <t>ul. Toruńska</t>
  </si>
  <si>
    <t>zsp_lisewo@outlook.com</t>
  </si>
  <si>
    <t>http://www.zsp-lisewo.pl</t>
  </si>
  <si>
    <t>publiczna</t>
  </si>
  <si>
    <t>Dzieci lub młodzież</t>
  </si>
  <si>
    <t>brak specyfiki</t>
  </si>
  <si>
    <t>GMINA LISEWO</t>
  </si>
  <si>
    <t>Zespół szkół i placówek oświatowych</t>
  </si>
  <si>
    <t>ZESPÓŁ SZKOLNO - PRZEDSZKOLNY W LISEWIE</t>
  </si>
  <si>
    <t>angielski, niemiecki</t>
  </si>
  <si>
    <t>W04/1</t>
  </si>
  <si>
    <t>HBSC 2018</t>
  </si>
  <si>
    <t>SZKOŁA PODSTAWOWA W RADOMICACH</t>
  </si>
  <si>
    <t>lipnowski</t>
  </si>
  <si>
    <t>Lipno (gmina wiejska)</t>
  </si>
  <si>
    <t>Radomice</t>
  </si>
  <si>
    <t>spradomice@poczta.onet.pl</t>
  </si>
  <si>
    <t>http://szkolaradomice.edupage.org</t>
  </si>
  <si>
    <t>GMINA LIPNO</t>
  </si>
  <si>
    <t>Lipno (gmina miejska)</t>
  </si>
  <si>
    <t>ZESPÓŁ SZKÓŁ W RADOMICACH</t>
  </si>
  <si>
    <t>SZKOŁA PODSTAWOWA NR 5 Z ODDZIAŁAMI INTEGRACYJNYMI IM. SZARYCH SZEREGÓW WE WŁOCŁAWKU</t>
  </si>
  <si>
    <t>Włocławek</t>
  </si>
  <si>
    <t>Włocławek (gmina miejska)</t>
  </si>
  <si>
    <t>miasto</t>
  </si>
  <si>
    <t>ul. Wieniecka</t>
  </si>
  <si>
    <t>sekretariat@sp5.edu.pl</t>
  </si>
  <si>
    <t>http://www.sp5.edu.pl</t>
  </si>
  <si>
    <t>DOROTA GRZYBOWSKA</t>
  </si>
  <si>
    <t>Miasto na prawach powiatu</t>
  </si>
  <si>
    <t>GMINA MIASTO WŁOCŁAWEK</t>
  </si>
  <si>
    <t>angielski, francuski, niemiecki</t>
  </si>
  <si>
    <t>SZKOŁA PODSTAWOWA IM.TADEUSZA KOŚCIUSZKI W CHODCZU</t>
  </si>
  <si>
    <t>włocławski</t>
  </si>
  <si>
    <t>Chodecz (miasto)</t>
  </si>
  <si>
    <t>Chodecz</t>
  </si>
  <si>
    <t>ul. Waryńskiego</t>
  </si>
  <si>
    <t>spchodecz@gmail.com</t>
  </si>
  <si>
    <t>http://spchodecz.pl</t>
  </si>
  <si>
    <t>ANDRZEJ NOWACKI</t>
  </si>
  <si>
    <t>MIASTO I GMINA CHODECZ</t>
  </si>
  <si>
    <t>boiska do piłki nożnej, boiska uniwersalne/wielozadaniowe</t>
  </si>
  <si>
    <t>SZKOŁA PODSTAWOWA NR 1 IM. JANA KASPROWICZA W KRUSZWICY</t>
  </si>
  <si>
    <t>inowrocławski</t>
  </si>
  <si>
    <t>Kruszwica (miasto)</t>
  </si>
  <si>
    <t>Kruszwica</t>
  </si>
  <si>
    <t>ul. Kujawska</t>
  </si>
  <si>
    <t>kru.sp1@wp.pl</t>
  </si>
  <si>
    <t>http://sp1kruszwica.pl</t>
  </si>
  <si>
    <t>GMINA KRUSZWICA</t>
  </si>
  <si>
    <t>ZESPÓŁ SZKÓŁ SAMORZĄDOWYCH NR 1 W KRUSZWICY</t>
  </si>
  <si>
    <t>SZKOŁA PODSTAWOWA IM. KAROLA URBAŃSKIEGO</t>
  </si>
  <si>
    <t>Złotniki Kujawskie (gmina wiejska)</t>
  </si>
  <si>
    <t>Złotniki Kujawskie</t>
  </si>
  <si>
    <t>ul. Powstańców Wielkopolskich</t>
  </si>
  <si>
    <t>gimzlot@wp.pl</t>
  </si>
  <si>
    <t>http://</t>
  </si>
  <si>
    <t>WIOLETTA ZIELIŃSKA</t>
  </si>
  <si>
    <t>GMINA ZŁOTNIKI KUJAWSKIE</t>
  </si>
  <si>
    <t>boiska uniwersalne/wielozadaniowe</t>
  </si>
  <si>
    <t>Liceum ogólnokształcące</t>
  </si>
  <si>
    <t>I LICEUM OGÓLNOKSZTAŁCĄCE IM. MIKOŁAJA KOPERNIKA W CHEŁMNIE</t>
  </si>
  <si>
    <t>Chełmno (gmina miejska)</t>
  </si>
  <si>
    <t>Chełmno</t>
  </si>
  <si>
    <t>ul. Dominikańska</t>
  </si>
  <si>
    <t>1lochelmno@wp.pl</t>
  </si>
  <si>
    <t>Powiat ziemski</t>
  </si>
  <si>
    <t>POWIAT CHEŁMIŃSKI</t>
  </si>
  <si>
    <t>ZESPÓŁ SZKÓŁ OGÓLNOKSZTAŁCĄCYCH NR 1-,,LICEUM I GIMNAZJUM CHEŁMIŃSKIE" W CHEŁMNIE</t>
  </si>
  <si>
    <t>angielski, francuski, niemiecki, rosyjski</t>
  </si>
  <si>
    <t>LICEUM OGÓLNOKSZTAŁCĄCE</t>
  </si>
  <si>
    <t>Lipno</t>
  </si>
  <si>
    <t>ul. Traugutta</t>
  </si>
  <si>
    <t>lolipno@pro.onet.pl</t>
  </si>
  <si>
    <t>http://lolipno.oswiata.org.pl</t>
  </si>
  <si>
    <t>POWIAT LIPNOWSKI</t>
  </si>
  <si>
    <t>ZESPÓŁ SZKÓŁ IM. ROMUALDA TRAUGUTTA W LIPNIE</t>
  </si>
  <si>
    <t>angielski, francuski, hiszpański, łacina, niemiecki, rosyjski</t>
  </si>
  <si>
    <t>LICEUM OGÓLNOKSZTAŁCĄCE W IZBICY KUJAWSKIEJ</t>
  </si>
  <si>
    <t>Izbica Kujawska (miasto)</t>
  </si>
  <si>
    <t>Izbica Kujawska</t>
  </si>
  <si>
    <t>ul. Nowomiejska</t>
  </si>
  <si>
    <t>loizbica@poczta.onet.pl</t>
  </si>
  <si>
    <t>http://www.loizbica1.prv.pl</t>
  </si>
  <si>
    <t>POWIAT WŁOCŁAWSKI</t>
  </si>
  <si>
    <t>ZESPÓŁ SZKÓŁ IM. JANA KASPROWICZA W IZBICY KUJAWSKIEJ</t>
  </si>
  <si>
    <t>LICEUM OGÓLNOKSZTAŁCĄCE IM. FRANCISZKA BECIŃSKIEGO W LUBRAŃCU</t>
  </si>
  <si>
    <t>Lubraniec (miasto)</t>
  </si>
  <si>
    <t>Lubraniec</t>
  </si>
  <si>
    <t>ul. Brzeska</t>
  </si>
  <si>
    <t>lolubraniec@vp.pl</t>
  </si>
  <si>
    <t>http://www.liceumlubraniec.aq.pl</t>
  </si>
  <si>
    <t>ZESPÓŁ SZKÓŁ W LUBRAŃCU</t>
  </si>
  <si>
    <t>Technikum</t>
  </si>
  <si>
    <t>TECHNIKUM IM. 59 PUŁKU PIECHOTY WIELKOPOLSKIEJ W ZESPOLE SZKÓŁ EKONOMICZNO-LOGISTYCZNYCH W INOWROCŁAWIU</t>
  </si>
  <si>
    <t>Inowrocław (gmina miejska)</t>
  </si>
  <si>
    <t>Inowrocław</t>
  </si>
  <si>
    <t>ul. Józefa Krzymińskiego</t>
  </si>
  <si>
    <t>ekonom@ekonom-ino.pl</t>
  </si>
  <si>
    <t>http://www.ekonom-ino.pl</t>
  </si>
  <si>
    <t>POWIAT INOWROCŁAWSKI</t>
  </si>
  <si>
    <t>ZESPÓŁ SZKÓŁ EKONOMICZNO-LOGISTYCZNYCH W INOWROCŁAWIU</t>
  </si>
  <si>
    <t>angielski, niemiecki, rosyjski</t>
  </si>
  <si>
    <t>TECHNIKUM NR 4 W ZESPOLE SZKÓŁ ELEKTRYCZNYCH</t>
  </si>
  <si>
    <t>zsel@zsel.edu.pl</t>
  </si>
  <si>
    <t>http://www.zsel.edu.pl</t>
  </si>
  <si>
    <t>ZESPÓŁ SZKÓŁ ELEKTRYCZNYCH WE WŁOCŁAWKU</t>
  </si>
  <si>
    <t>Nr HBSC 2022</t>
  </si>
  <si>
    <t>W04/2</t>
  </si>
  <si>
    <t>W04/3</t>
  </si>
  <si>
    <t>W04/4</t>
  </si>
  <si>
    <t>W04/5</t>
  </si>
  <si>
    <t>W04/6</t>
  </si>
  <si>
    <t>W04/7</t>
  </si>
  <si>
    <t>W04/8</t>
  </si>
  <si>
    <t>W04/9</t>
  </si>
  <si>
    <t>W04/10</t>
  </si>
  <si>
    <t>W04/11</t>
  </si>
  <si>
    <t>W04/12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</si>
</sst>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9"/>
  <sheetViews>
    <sheetView tabSelected="1" workbookViewId="0"/>
  </sheetViews>
  <sheetFormatPr defaultRowHeight="15"/>
  <cols>
    <col min="2" max="55" width="15.5703125" customWidth="1"/>
  </cols>
  <sheetData>
    <row r="1" spans="1:59">
      <c r="A1" s="1" t="s">
        <v>3</v>
      </c>
      <c r="B1" s="1"/>
      <c r="C1" s="1"/>
      <c r="D1" s="1"/>
      <c r="E1" s="1"/>
      <c r="F1" s="2"/>
      <c r="G1" s="2"/>
      <c r="H1" s="2"/>
      <c r="I1" s="2"/>
    </row>
    <row r="2" spans="1:59">
      <c r="A2" s="1" t="s">
        <v>4</v>
      </c>
      <c r="B2" s="1"/>
      <c r="C2" s="1"/>
      <c r="D2" s="1"/>
      <c r="E2" s="1"/>
      <c r="F2" s="2"/>
      <c r="G2" s="2"/>
      <c r="H2" s="2"/>
      <c r="I2" s="2"/>
    </row>
    <row r="3" spans="1:59">
      <c r="A3" s="1" t="s">
        <v>5</v>
      </c>
      <c r="B3" s="1"/>
      <c r="C3" s="1"/>
      <c r="D3" s="1"/>
      <c r="E3" s="1"/>
      <c r="F3" s="2"/>
      <c r="G3" s="2"/>
      <c r="H3" s="2"/>
      <c r="I3" s="2"/>
    </row>
    <row r="4" spans="1:59">
      <c r="A4" s="1" t="s">
        <v>0</v>
      </c>
      <c r="B4" s="1"/>
      <c r="C4" s="1"/>
      <c r="D4" s="1"/>
      <c r="E4" s="1"/>
      <c r="F4" s="2"/>
      <c r="G4" s="2"/>
      <c r="H4" s="2"/>
      <c r="I4" s="2"/>
    </row>
    <row r="6" spans="1:59">
      <c r="C6" s="5" t="s">
        <v>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9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9">
      <c r="C8" s="6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9" ht="30">
      <c r="A9" s="3" t="s">
        <v>170</v>
      </c>
      <c r="B9" t="s">
        <v>11</v>
      </c>
      <c r="C9" t="s">
        <v>12</v>
      </c>
      <c r="D9" t="s">
        <v>13</v>
      </c>
      <c r="E9" t="s">
        <v>14</v>
      </c>
      <c r="F9" t="s">
        <v>15</v>
      </c>
      <c r="G9" t="s">
        <v>16</v>
      </c>
      <c r="H9" t="s">
        <v>17</v>
      </c>
      <c r="I9" t="s">
        <v>18</v>
      </c>
      <c r="J9" t="s">
        <v>19</v>
      </c>
      <c r="K9" t="s">
        <v>20</v>
      </c>
      <c r="L9" t="s">
        <v>21</v>
      </c>
      <c r="M9" t="s">
        <v>22</v>
      </c>
      <c r="N9" t="s">
        <v>23</v>
      </c>
      <c r="O9" t="s">
        <v>24</v>
      </c>
      <c r="P9" t="s">
        <v>25</v>
      </c>
      <c r="Q9" t="s">
        <v>26</v>
      </c>
      <c r="R9" t="s">
        <v>27</v>
      </c>
      <c r="S9" t="s">
        <v>28</v>
      </c>
      <c r="T9" t="s">
        <v>29</v>
      </c>
      <c r="U9" t="s">
        <v>30</v>
      </c>
      <c r="V9" t="s">
        <v>31</v>
      </c>
      <c r="W9" t="s">
        <v>32</v>
      </c>
      <c r="X9" t="s">
        <v>33</v>
      </c>
      <c r="Y9" t="s">
        <v>34</v>
      </c>
      <c r="Z9" t="s">
        <v>35</v>
      </c>
      <c r="AA9" t="s">
        <v>36</v>
      </c>
      <c r="AB9" t="s">
        <v>37</v>
      </c>
      <c r="AC9" t="s">
        <v>38</v>
      </c>
      <c r="AD9" t="s">
        <v>39</v>
      </c>
      <c r="AE9" t="s">
        <v>40</v>
      </c>
      <c r="AF9" t="s">
        <v>41</v>
      </c>
      <c r="AG9" t="s">
        <v>42</v>
      </c>
      <c r="AH9" t="s">
        <v>43</v>
      </c>
      <c r="AI9" t="s">
        <v>44</v>
      </c>
      <c r="AJ9" t="s">
        <v>45</v>
      </c>
      <c r="AK9" t="s">
        <v>46</v>
      </c>
      <c r="AL9" t="s">
        <v>47</v>
      </c>
      <c r="AM9" t="s">
        <v>48</v>
      </c>
      <c r="AN9" t="s">
        <v>49</v>
      </c>
      <c r="AO9" t="s">
        <v>50</v>
      </c>
      <c r="AP9" t="s">
        <v>51</v>
      </c>
      <c r="AQ9" t="s">
        <v>52</v>
      </c>
      <c r="AR9" t="s">
        <v>53</v>
      </c>
      <c r="AS9" t="s">
        <v>54</v>
      </c>
      <c r="AT9" t="s">
        <v>55</v>
      </c>
      <c r="AV9" t="s">
        <v>74</v>
      </c>
    </row>
    <row r="10" spans="1:59" ht="120">
      <c r="A10" s="7" t="s">
        <v>73</v>
      </c>
      <c r="B10" s="3">
        <v>80721</v>
      </c>
      <c r="C10" s="3" t="str">
        <f>"000556737"</f>
        <v>000556737</v>
      </c>
      <c r="D10" s="3" t="str">
        <f>"8751197591"</f>
        <v>8751197591</v>
      </c>
      <c r="E10" s="3" t="s">
        <v>56</v>
      </c>
      <c r="F10" s="3" t="s">
        <v>57</v>
      </c>
      <c r="G10" s="3" t="str">
        <f>"04"</f>
        <v>04</v>
      </c>
      <c r="H10" s="3" t="str">
        <f>"0404"</f>
        <v>0404</v>
      </c>
      <c r="I10" s="3" t="str">
        <f>"0404042"</f>
        <v>0404042</v>
      </c>
      <c r="J10" s="3" t="str">
        <f>"0846151"</f>
        <v>0846151</v>
      </c>
      <c r="K10" s="3" t="str">
        <f>"22902"</f>
        <v>22902</v>
      </c>
      <c r="L10" s="3" t="s">
        <v>58</v>
      </c>
      <c r="M10" s="3" t="s">
        <v>59</v>
      </c>
      <c r="N10" s="3" t="s">
        <v>60</v>
      </c>
      <c r="O10" s="3" t="s">
        <v>61</v>
      </c>
      <c r="P10" s="3" t="s">
        <v>62</v>
      </c>
      <c r="Q10" s="3" t="s">
        <v>63</v>
      </c>
      <c r="R10" s="3" t="str">
        <f>"16"</f>
        <v>16</v>
      </c>
      <c r="S10" s="3" t="str">
        <f>""</f>
        <v/>
      </c>
      <c r="T10" s="3" t="str">
        <f>"86-230"</f>
        <v>86-230</v>
      </c>
      <c r="U10" s="3" t="str">
        <f>"Lisewo"</f>
        <v>Lisewo</v>
      </c>
      <c r="V10" s="3" t="str">
        <f>"566768650"</f>
        <v>566768650</v>
      </c>
      <c r="W10" s="3" t="str">
        <f>"566768650"</f>
        <v>566768650</v>
      </c>
      <c r="X10" s="3" t="s">
        <v>64</v>
      </c>
      <c r="Y10" s="3" t="s">
        <v>65</v>
      </c>
      <c r="Z10" s="3" t="s">
        <v>66</v>
      </c>
      <c r="AA10" s="3" t="s">
        <v>67</v>
      </c>
      <c r="AB10" s="3" t="s">
        <v>68</v>
      </c>
      <c r="AC10" s="3"/>
      <c r="AD10" s="4">
        <v>16681</v>
      </c>
      <c r="AE10" s="4">
        <v>16681</v>
      </c>
      <c r="AF10" s="3"/>
      <c r="AG10" s="3" t="s">
        <v>23</v>
      </c>
      <c r="AH10" s="3" t="s">
        <v>69</v>
      </c>
      <c r="AI10" s="3" t="str">
        <f>"871118514"</f>
        <v>871118514</v>
      </c>
      <c r="AJ10" s="3" t="str">
        <f>""</f>
        <v/>
      </c>
      <c r="AK10" s="3" t="s">
        <v>58</v>
      </c>
      <c r="AL10" s="3" t="s">
        <v>59</v>
      </c>
      <c r="AM10" s="3" t="s">
        <v>60</v>
      </c>
      <c r="AN10" s="3" t="str">
        <f>"szkoła/placówka w zespole"</f>
        <v>szkoła/placówka w zespole</v>
      </c>
      <c r="AO10" s="3">
        <v>59162</v>
      </c>
      <c r="AP10" s="3" t="s">
        <v>70</v>
      </c>
      <c r="AQ10" s="3" t="s">
        <v>71</v>
      </c>
      <c r="AR10" s="3">
        <v>294</v>
      </c>
      <c r="AS10" s="3"/>
      <c r="AT10" s="3" t="s">
        <v>72</v>
      </c>
      <c r="AU10" s="3"/>
      <c r="AV10" s="3">
        <v>102</v>
      </c>
      <c r="AW10" s="3"/>
      <c r="AX10" s="3"/>
      <c r="AY10" s="3"/>
      <c r="AZ10" s="3"/>
      <c r="BA10" s="3"/>
      <c r="BB10" s="3"/>
      <c r="BC10" s="3"/>
    </row>
    <row r="11" spans="1:59">
      <c r="A11" s="3"/>
      <c r="C11" s="6" t="s">
        <v>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9" ht="105">
      <c r="A12" s="7" t="s">
        <v>171</v>
      </c>
      <c r="B12" s="3">
        <v>5098</v>
      </c>
      <c r="C12" s="3" t="str">
        <f>"000228269"</f>
        <v>000228269</v>
      </c>
      <c r="D12" s="3" t="str">
        <f>""</f>
        <v/>
      </c>
      <c r="E12" s="3" t="s">
        <v>123</v>
      </c>
      <c r="F12" s="3" t="s">
        <v>124</v>
      </c>
      <c r="G12" s="3" t="str">
        <f>"04"</f>
        <v>04</v>
      </c>
      <c r="H12" s="3" t="str">
        <f>"0404"</f>
        <v>0404</v>
      </c>
      <c r="I12" s="3" t="str">
        <f>"0404011"</f>
        <v>0404011</v>
      </c>
      <c r="J12" s="3" t="str">
        <f>"0983066"</f>
        <v>0983066</v>
      </c>
      <c r="K12" s="3" t="str">
        <f>"04102"</f>
        <v>04102</v>
      </c>
      <c r="L12" s="3" t="s">
        <v>58</v>
      </c>
      <c r="M12" s="3" t="s">
        <v>59</v>
      </c>
      <c r="N12" s="3" t="s">
        <v>125</v>
      </c>
      <c r="O12" s="3" t="s">
        <v>126</v>
      </c>
      <c r="P12" s="3" t="s">
        <v>87</v>
      </c>
      <c r="Q12" s="3" t="s">
        <v>127</v>
      </c>
      <c r="R12" s="3" t="str">
        <f>"35"</f>
        <v>35</v>
      </c>
      <c r="S12" s="3" t="str">
        <f>""</f>
        <v/>
      </c>
      <c r="T12" s="3" t="str">
        <f>"86-200"</f>
        <v>86-200</v>
      </c>
      <c r="U12" s="3" t="str">
        <f>"Chełmno"</f>
        <v>Chełmno</v>
      </c>
      <c r="V12" s="3" t="str">
        <f>"566860104"</f>
        <v>566860104</v>
      </c>
      <c r="W12" s="3" t="str">
        <f>""</f>
        <v/>
      </c>
      <c r="X12" s="3" t="s">
        <v>128</v>
      </c>
      <c r="Y12" s="3" t="s">
        <v>119</v>
      </c>
      <c r="Z12" s="3" t="s">
        <v>66</v>
      </c>
      <c r="AA12" s="3" t="s">
        <v>67</v>
      </c>
      <c r="AB12" s="3" t="s">
        <v>68</v>
      </c>
      <c r="AC12" s="3"/>
      <c r="AD12" s="4">
        <v>36161</v>
      </c>
      <c r="AE12" s="4">
        <v>36404</v>
      </c>
      <c r="AF12" s="3"/>
      <c r="AG12" s="3" t="s">
        <v>129</v>
      </c>
      <c r="AH12" s="3" t="s">
        <v>130</v>
      </c>
      <c r="AI12" s="3" t="str">
        <f>"871118477"</f>
        <v>871118477</v>
      </c>
      <c r="AJ12" s="3" t="str">
        <f>""</f>
        <v/>
      </c>
      <c r="AK12" s="3" t="s">
        <v>58</v>
      </c>
      <c r="AL12" s="3" t="s">
        <v>59</v>
      </c>
      <c r="AM12" s="3" t="s">
        <v>125</v>
      </c>
      <c r="AN12" s="3" t="str">
        <f>"szkoła/placówka w zespole"</f>
        <v>szkoła/placówka w zespole</v>
      </c>
      <c r="AO12" s="3">
        <v>5100</v>
      </c>
      <c r="AP12" s="3" t="s">
        <v>70</v>
      </c>
      <c r="AQ12" s="3" t="s">
        <v>131</v>
      </c>
      <c r="AR12" s="3">
        <v>349</v>
      </c>
      <c r="AS12" s="3"/>
      <c r="AT12" s="3" t="s">
        <v>132</v>
      </c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9">
      <c r="A14" s="3"/>
      <c r="C14" s="5" t="s">
        <v>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9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9">
      <c r="A16" s="3"/>
      <c r="C16" s="6" t="s">
        <v>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60" ht="30">
      <c r="A17" s="3" t="s">
        <v>170</v>
      </c>
      <c r="B17" t="s">
        <v>11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18</v>
      </c>
      <c r="J17" t="s">
        <v>19</v>
      </c>
      <c r="K17" t="s">
        <v>20</v>
      </c>
      <c r="L17" t="s">
        <v>21</v>
      </c>
      <c r="M17" t="s">
        <v>22</v>
      </c>
      <c r="N17" t="s">
        <v>23</v>
      </c>
      <c r="O17" t="s">
        <v>24</v>
      </c>
      <c r="P17" t="s">
        <v>25</v>
      </c>
      <c r="Q17" t="s">
        <v>26</v>
      </c>
      <c r="R17" t="s">
        <v>27</v>
      </c>
      <c r="S17" t="s">
        <v>28</v>
      </c>
      <c r="T17" t="s">
        <v>29</v>
      </c>
      <c r="U17" t="s">
        <v>30</v>
      </c>
      <c r="V17" t="s">
        <v>31</v>
      </c>
      <c r="W17" t="s">
        <v>32</v>
      </c>
      <c r="X17" t="s">
        <v>33</v>
      </c>
      <c r="Y17" t="s">
        <v>34</v>
      </c>
      <c r="Z17" t="s">
        <v>35</v>
      </c>
      <c r="AA17" t="s">
        <v>36</v>
      </c>
      <c r="AB17" t="s">
        <v>37</v>
      </c>
      <c r="AC17" t="s">
        <v>38</v>
      </c>
      <c r="AD17" t="s">
        <v>39</v>
      </c>
      <c r="AE17" t="s">
        <v>40</v>
      </c>
      <c r="AF17" t="s">
        <v>41</v>
      </c>
      <c r="AG17" t="s">
        <v>42</v>
      </c>
      <c r="AH17" t="s">
        <v>43</v>
      </c>
      <c r="AI17" t="s">
        <v>44</v>
      </c>
      <c r="AJ17" t="s">
        <v>45</v>
      </c>
      <c r="AK17" t="s">
        <v>46</v>
      </c>
      <c r="AL17" t="s">
        <v>47</v>
      </c>
      <c r="AM17" t="s">
        <v>48</v>
      </c>
      <c r="AN17" t="s">
        <v>49</v>
      </c>
      <c r="AO17" t="s">
        <v>50</v>
      </c>
      <c r="AP17" t="s">
        <v>51</v>
      </c>
      <c r="AQ17" t="s">
        <v>52</v>
      </c>
      <c r="AR17" t="s">
        <v>53</v>
      </c>
      <c r="AS17" t="s">
        <v>54</v>
      </c>
      <c r="AT17" t="s">
        <v>55</v>
      </c>
    </row>
    <row r="18" spans="1:60" ht="75">
      <c r="A18" s="7" t="s">
        <v>172</v>
      </c>
      <c r="B18" s="3">
        <v>58539</v>
      </c>
      <c r="C18" s="3" t="str">
        <f>"001155466"</f>
        <v>001155466</v>
      </c>
      <c r="D18" s="3" t="str">
        <f>"5562375239"</f>
        <v>5562375239</v>
      </c>
      <c r="E18" s="3" t="s">
        <v>56</v>
      </c>
      <c r="F18" s="3" t="s">
        <v>105</v>
      </c>
      <c r="G18" s="3" t="str">
        <f>"04"</f>
        <v>04</v>
      </c>
      <c r="H18" s="3" t="str">
        <f>"0407"</f>
        <v>0407</v>
      </c>
      <c r="I18" s="3" t="str">
        <f>"0407064"</f>
        <v>0407064</v>
      </c>
      <c r="J18" s="3" t="str">
        <f>"0929380"</f>
        <v>0929380</v>
      </c>
      <c r="K18" s="3" t="str">
        <f>"10344"</f>
        <v>10344</v>
      </c>
      <c r="L18" s="3" t="s">
        <v>58</v>
      </c>
      <c r="M18" s="3" t="s">
        <v>106</v>
      </c>
      <c r="N18" s="3" t="s">
        <v>107</v>
      </c>
      <c r="O18" s="3" t="s">
        <v>108</v>
      </c>
      <c r="P18" s="3" t="s">
        <v>87</v>
      </c>
      <c r="Q18" s="3" t="s">
        <v>109</v>
      </c>
      <c r="R18" s="3" t="str">
        <f>"22"</f>
        <v>22</v>
      </c>
      <c r="S18" s="3" t="str">
        <f>""</f>
        <v/>
      </c>
      <c r="T18" s="3" t="str">
        <f>"88-153"</f>
        <v>88-153</v>
      </c>
      <c r="U18" s="3" t="str">
        <f>"Kruszwica"</f>
        <v>Kruszwica</v>
      </c>
      <c r="V18" s="3" t="str">
        <f>"523515012"</f>
        <v>523515012</v>
      </c>
      <c r="W18" s="3" t="str">
        <f>"523515012"</f>
        <v>523515012</v>
      </c>
      <c r="X18" s="3" t="s">
        <v>110</v>
      </c>
      <c r="Y18" s="3" t="s">
        <v>111</v>
      </c>
      <c r="Z18" s="3" t="s">
        <v>66</v>
      </c>
      <c r="AA18" s="3" t="s">
        <v>67</v>
      </c>
      <c r="AB18" s="3" t="s">
        <v>68</v>
      </c>
      <c r="AC18" s="3"/>
      <c r="AD18" s="4">
        <v>31161</v>
      </c>
      <c r="AE18" s="4">
        <v>36404</v>
      </c>
      <c r="AF18" s="3"/>
      <c r="AG18" s="3" t="s">
        <v>23</v>
      </c>
      <c r="AH18" s="3" t="s">
        <v>112</v>
      </c>
      <c r="AI18" s="3" t="str">
        <f>"092350777"</f>
        <v>092350777</v>
      </c>
      <c r="AJ18" s="3" t="str">
        <f>""</f>
        <v/>
      </c>
      <c r="AK18" s="3" t="s">
        <v>58</v>
      </c>
      <c r="AL18" s="3" t="s">
        <v>106</v>
      </c>
      <c r="AM18" s="3" t="s">
        <v>107</v>
      </c>
      <c r="AN18" s="3" t="str">
        <f>"szkoła/placówka w zespole"</f>
        <v>szkoła/placówka w zespole</v>
      </c>
      <c r="AO18" s="3">
        <v>131226</v>
      </c>
      <c r="AP18" s="3" t="s">
        <v>70</v>
      </c>
      <c r="AQ18" s="3" t="s">
        <v>113</v>
      </c>
      <c r="AR18" s="3">
        <v>541</v>
      </c>
      <c r="AS18" s="3"/>
      <c r="AT18" s="3" t="s">
        <v>72</v>
      </c>
      <c r="AU18" s="3"/>
      <c r="AV18" s="3"/>
      <c r="AW18" s="3"/>
    </row>
    <row r="19" spans="1:60" ht="60">
      <c r="A19" s="7" t="s">
        <v>173</v>
      </c>
      <c r="B19" s="3">
        <v>55764</v>
      </c>
      <c r="C19" s="3" t="str">
        <f>"000273229"</f>
        <v>000273229</v>
      </c>
      <c r="D19" s="3" t="str">
        <f>"5562349762"</f>
        <v>5562349762</v>
      </c>
      <c r="E19" s="3" t="s">
        <v>56</v>
      </c>
      <c r="F19" s="3" t="s">
        <v>114</v>
      </c>
      <c r="G19" s="3" t="str">
        <f>"04"</f>
        <v>04</v>
      </c>
      <c r="H19" s="3" t="str">
        <f>"0407"</f>
        <v>0407</v>
      </c>
      <c r="I19" s="3" t="str">
        <f>"0407092"</f>
        <v>0407092</v>
      </c>
      <c r="J19" s="3" t="str">
        <f>"0100492"</f>
        <v>0100492</v>
      </c>
      <c r="K19" s="3" t="str">
        <f>"17377"</f>
        <v>17377</v>
      </c>
      <c r="L19" s="3" t="s">
        <v>58</v>
      </c>
      <c r="M19" s="3" t="s">
        <v>106</v>
      </c>
      <c r="N19" s="3" t="s">
        <v>115</v>
      </c>
      <c r="O19" s="3" t="s">
        <v>116</v>
      </c>
      <c r="P19" s="3" t="s">
        <v>62</v>
      </c>
      <c r="Q19" s="3" t="s">
        <v>117</v>
      </c>
      <c r="R19" s="3" t="str">
        <f>"3"</f>
        <v>3</v>
      </c>
      <c r="S19" s="3" t="str">
        <f>""</f>
        <v/>
      </c>
      <c r="T19" s="3" t="str">
        <f>"88-180"</f>
        <v>88-180</v>
      </c>
      <c r="U19" s="3" t="str">
        <f>"Złotniki Kujawskie"</f>
        <v>Złotniki Kujawskie</v>
      </c>
      <c r="V19" s="3" t="str">
        <f>"523517129"</f>
        <v>523517129</v>
      </c>
      <c r="W19" s="3" t="str">
        <f>"523517129"</f>
        <v>523517129</v>
      </c>
      <c r="X19" s="3" t="s">
        <v>118</v>
      </c>
      <c r="Y19" s="3" t="s">
        <v>119</v>
      </c>
      <c r="Z19" s="3" t="s">
        <v>66</v>
      </c>
      <c r="AA19" s="3" t="s">
        <v>67</v>
      </c>
      <c r="AB19" s="3" t="s">
        <v>68</v>
      </c>
      <c r="AC19" s="3" t="s">
        <v>120</v>
      </c>
      <c r="AD19" s="4">
        <v>16528</v>
      </c>
      <c r="AE19" s="4">
        <v>16528</v>
      </c>
      <c r="AF19" s="3"/>
      <c r="AG19" s="3" t="s">
        <v>23</v>
      </c>
      <c r="AH19" s="3" t="s">
        <v>121</v>
      </c>
      <c r="AI19" s="3" t="str">
        <f>"092350808"</f>
        <v>092350808</v>
      </c>
      <c r="AJ19" s="3" t="str">
        <f>""</f>
        <v/>
      </c>
      <c r="AK19" s="3" t="s">
        <v>58</v>
      </c>
      <c r="AL19" s="3" t="s">
        <v>106</v>
      </c>
      <c r="AM19" s="3" t="s">
        <v>115</v>
      </c>
      <c r="AN19" s="3" t="str">
        <f>"samodzielna"</f>
        <v>samodzielna</v>
      </c>
      <c r="AO19" s="3"/>
      <c r="AP19" s="3"/>
      <c r="AQ19" s="3"/>
      <c r="AR19" s="3">
        <v>540</v>
      </c>
      <c r="AS19" s="3" t="s">
        <v>122</v>
      </c>
      <c r="AT19" s="3" t="s">
        <v>72</v>
      </c>
      <c r="AU19" s="3"/>
      <c r="AV19" s="3"/>
      <c r="AW19" s="3"/>
      <c r="AX19" s="3"/>
    </row>
    <row r="20" spans="1:60">
      <c r="A20" s="3"/>
      <c r="C20" s="6" t="s">
        <v>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60" ht="165">
      <c r="A21" s="7" t="s">
        <v>174</v>
      </c>
      <c r="B21" s="3">
        <v>27377</v>
      </c>
      <c r="C21" s="3" t="str">
        <f>"093043646"</f>
        <v>093043646</v>
      </c>
      <c r="D21" s="3" t="str">
        <f>""</f>
        <v/>
      </c>
      <c r="E21" s="3" t="s">
        <v>156</v>
      </c>
      <c r="F21" s="3" t="s">
        <v>157</v>
      </c>
      <c r="G21" s="3" t="str">
        <f>"04"</f>
        <v>04</v>
      </c>
      <c r="H21" s="3" t="str">
        <f>"0407"</f>
        <v>0407</v>
      </c>
      <c r="I21" s="3" t="str">
        <f>"0407011"</f>
        <v>0407011</v>
      </c>
      <c r="J21" s="3" t="str">
        <f>"0928989"</f>
        <v>0928989</v>
      </c>
      <c r="K21" s="3" t="str">
        <f>"10146"</f>
        <v>10146</v>
      </c>
      <c r="L21" s="3" t="s">
        <v>58</v>
      </c>
      <c r="M21" s="3" t="s">
        <v>106</v>
      </c>
      <c r="N21" s="3" t="s">
        <v>158</v>
      </c>
      <c r="O21" s="3" t="s">
        <v>159</v>
      </c>
      <c r="P21" s="3" t="s">
        <v>87</v>
      </c>
      <c r="Q21" s="3" t="s">
        <v>160</v>
      </c>
      <c r="R21" s="3" t="str">
        <f>"8"</f>
        <v>8</v>
      </c>
      <c r="S21" s="3" t="str">
        <f>""</f>
        <v/>
      </c>
      <c r="T21" s="3" t="str">
        <f>"88-100"</f>
        <v>88-100</v>
      </c>
      <c r="U21" s="3" t="str">
        <f>"Inowrocław"</f>
        <v>Inowrocław</v>
      </c>
      <c r="V21" s="3" t="str">
        <f>"523530365"</f>
        <v>523530365</v>
      </c>
      <c r="W21" s="3" t="str">
        <f>""</f>
        <v/>
      </c>
      <c r="X21" s="3" t="s">
        <v>161</v>
      </c>
      <c r="Y21" s="3" t="s">
        <v>162</v>
      </c>
      <c r="Z21" s="3" t="s">
        <v>66</v>
      </c>
      <c r="AA21" s="3" t="s">
        <v>67</v>
      </c>
      <c r="AB21" s="3" t="s">
        <v>68</v>
      </c>
      <c r="AC21" s="3"/>
      <c r="AD21" s="4">
        <v>21429</v>
      </c>
      <c r="AE21" s="4">
        <v>21429</v>
      </c>
      <c r="AF21" s="3"/>
      <c r="AG21" s="3" t="s">
        <v>129</v>
      </c>
      <c r="AH21" s="3" t="s">
        <v>163</v>
      </c>
      <c r="AI21" s="3" t="str">
        <f>"092350719"</f>
        <v>092350719</v>
      </c>
      <c r="AJ21" s="3" t="str">
        <f>""</f>
        <v/>
      </c>
      <c r="AK21" s="3" t="s">
        <v>58</v>
      </c>
      <c r="AL21" s="3" t="s">
        <v>106</v>
      </c>
      <c r="AM21" s="3" t="s">
        <v>158</v>
      </c>
      <c r="AN21" s="3" t="str">
        <f>"szkoła/placówka w zespole"</f>
        <v>szkoła/placówka w zespole</v>
      </c>
      <c r="AO21" s="3">
        <v>16458</v>
      </c>
      <c r="AP21" s="3" t="s">
        <v>70</v>
      </c>
      <c r="AQ21" s="3" t="s">
        <v>164</v>
      </c>
      <c r="AR21" s="3">
        <v>651</v>
      </c>
      <c r="AS21" s="3"/>
      <c r="AT21" s="3" t="s">
        <v>165</v>
      </c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>
      <c r="A22" s="7"/>
      <c r="AD22" s="10"/>
      <c r="AE22" s="10"/>
    </row>
    <row r="23" spans="1:60">
      <c r="A23" s="3"/>
      <c r="C23" s="5" t="s">
        <v>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6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60">
      <c r="A25" s="3"/>
      <c r="C25" s="6" t="s">
        <v>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60" ht="30">
      <c r="A26" s="3" t="s">
        <v>170</v>
      </c>
      <c r="B26" t="s">
        <v>11</v>
      </c>
      <c r="C26" t="s">
        <v>12</v>
      </c>
      <c r="D26" t="s">
        <v>13</v>
      </c>
      <c r="E26" t="s">
        <v>14</v>
      </c>
      <c r="F26" t="s">
        <v>15</v>
      </c>
      <c r="G26" t="s">
        <v>16</v>
      </c>
      <c r="H26" t="s">
        <v>17</v>
      </c>
      <c r="I26" t="s">
        <v>18</v>
      </c>
      <c r="J26" t="s">
        <v>19</v>
      </c>
      <c r="K26" t="s">
        <v>20</v>
      </c>
      <c r="L26" t="s">
        <v>21</v>
      </c>
      <c r="M26" t="s">
        <v>22</v>
      </c>
      <c r="N26" t="s">
        <v>23</v>
      </c>
      <c r="O26" t="s">
        <v>24</v>
      </c>
      <c r="P26" t="s">
        <v>25</v>
      </c>
      <c r="Q26" t="s">
        <v>26</v>
      </c>
      <c r="R26" t="s">
        <v>27</v>
      </c>
      <c r="S26" t="s">
        <v>28</v>
      </c>
      <c r="T26" t="s">
        <v>29</v>
      </c>
      <c r="U26" t="s">
        <v>30</v>
      </c>
      <c r="V26" t="s">
        <v>31</v>
      </c>
      <c r="W26" t="s">
        <v>32</v>
      </c>
      <c r="X26" t="s">
        <v>33</v>
      </c>
      <c r="Y26" t="s">
        <v>34</v>
      </c>
      <c r="Z26" t="s">
        <v>35</v>
      </c>
      <c r="AA26" t="s">
        <v>36</v>
      </c>
      <c r="AB26" t="s">
        <v>37</v>
      </c>
      <c r="AC26" t="s">
        <v>38</v>
      </c>
      <c r="AD26" t="s">
        <v>39</v>
      </c>
      <c r="AE26" t="s">
        <v>40</v>
      </c>
      <c r="AF26" t="s">
        <v>41</v>
      </c>
      <c r="AG26" t="s">
        <v>42</v>
      </c>
      <c r="AH26" t="s">
        <v>43</v>
      </c>
      <c r="AI26" t="s">
        <v>44</v>
      </c>
      <c r="AJ26" t="s">
        <v>45</v>
      </c>
      <c r="AK26" t="s">
        <v>46</v>
      </c>
      <c r="AL26" t="s">
        <v>47</v>
      </c>
      <c r="AM26" t="s">
        <v>48</v>
      </c>
      <c r="AN26" t="s">
        <v>49</v>
      </c>
      <c r="AO26" t="s">
        <v>50</v>
      </c>
      <c r="AP26" t="s">
        <v>51</v>
      </c>
      <c r="AQ26" t="s">
        <v>52</v>
      </c>
      <c r="AR26" t="s">
        <v>53</v>
      </c>
      <c r="AS26" t="s">
        <v>54</v>
      </c>
      <c r="AT26" t="s">
        <v>55</v>
      </c>
    </row>
    <row r="27" spans="1:60" ht="60">
      <c r="A27" s="7" t="s">
        <v>175</v>
      </c>
      <c r="B27" s="3">
        <v>70930</v>
      </c>
      <c r="C27" s="3" t="str">
        <f>"001135587"</f>
        <v>001135587</v>
      </c>
      <c r="D27" s="3" t="str">
        <f>""</f>
        <v/>
      </c>
      <c r="E27" s="3" t="s">
        <v>56</v>
      </c>
      <c r="F27" s="3" t="s">
        <v>75</v>
      </c>
      <c r="G27" s="3" t="str">
        <f>"04"</f>
        <v>04</v>
      </c>
      <c r="H27" s="3" t="str">
        <f>"0408"</f>
        <v>0408</v>
      </c>
      <c r="I27" s="3" t="str">
        <f>"0408062"</f>
        <v>0408062</v>
      </c>
      <c r="J27" s="3" t="str">
        <f>"0864730"</f>
        <v>0864730</v>
      </c>
      <c r="K27" s="3" t="str">
        <f>""</f>
        <v/>
      </c>
      <c r="L27" s="3" t="s">
        <v>58</v>
      </c>
      <c r="M27" s="3" t="s">
        <v>76</v>
      </c>
      <c r="N27" s="3" t="s">
        <v>77</v>
      </c>
      <c r="O27" s="3" t="s">
        <v>78</v>
      </c>
      <c r="P27" s="3" t="s">
        <v>62</v>
      </c>
      <c r="Q27" s="3"/>
      <c r="R27" s="3" t="str">
        <f>"115"</f>
        <v>115</v>
      </c>
      <c r="S27" s="3" t="str">
        <f>""</f>
        <v/>
      </c>
      <c r="T27" s="3" t="str">
        <f>"87-600"</f>
        <v>87-600</v>
      </c>
      <c r="U27" s="3" t="str">
        <f>"Lipno"</f>
        <v>Lipno</v>
      </c>
      <c r="V27" s="3" t="str">
        <f>"542879423"</f>
        <v>542879423</v>
      </c>
      <c r="W27" s="3" t="str">
        <f>""</f>
        <v/>
      </c>
      <c r="X27" s="3" t="s">
        <v>79</v>
      </c>
      <c r="Y27" s="3" t="s">
        <v>80</v>
      </c>
      <c r="Z27" s="3" t="s">
        <v>66</v>
      </c>
      <c r="AA27" s="3" t="s">
        <v>67</v>
      </c>
      <c r="AB27" s="3" t="s">
        <v>68</v>
      </c>
      <c r="AC27" s="3"/>
      <c r="AD27" s="4">
        <v>16681</v>
      </c>
      <c r="AE27" s="4">
        <v>16683</v>
      </c>
      <c r="AF27" s="3"/>
      <c r="AG27" s="3" t="s">
        <v>23</v>
      </c>
      <c r="AH27" s="3" t="s">
        <v>81</v>
      </c>
      <c r="AI27" s="3" t="str">
        <f>"910866554"</f>
        <v>910866554</v>
      </c>
      <c r="AJ27" s="3" t="str">
        <f>""</f>
        <v/>
      </c>
      <c r="AK27" s="3" t="s">
        <v>58</v>
      </c>
      <c r="AL27" s="3" t="s">
        <v>76</v>
      </c>
      <c r="AM27" s="3" t="s">
        <v>82</v>
      </c>
      <c r="AN27" s="3" t="str">
        <f>"szkoła/placówka w zespole"</f>
        <v>szkoła/placówka w zespole</v>
      </c>
      <c r="AO27" s="3">
        <v>11053</v>
      </c>
      <c r="AP27" s="3" t="s">
        <v>70</v>
      </c>
      <c r="AQ27" s="3" t="s">
        <v>83</v>
      </c>
      <c r="AR27" s="3">
        <v>315</v>
      </c>
      <c r="AS27" s="3"/>
      <c r="AT27" s="3" t="s">
        <v>72</v>
      </c>
      <c r="AU27" s="3"/>
      <c r="AV27" s="3">
        <v>194</v>
      </c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60">
      <c r="A28" s="3"/>
      <c r="C28" s="6" t="s">
        <v>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60" ht="90">
      <c r="A29" s="7" t="s">
        <v>176</v>
      </c>
      <c r="B29" s="3">
        <v>18449</v>
      </c>
      <c r="C29" s="3" t="str">
        <f>"911239150"</f>
        <v>911239150</v>
      </c>
      <c r="D29" s="3" t="str">
        <f>""</f>
        <v/>
      </c>
      <c r="E29" s="3" t="s">
        <v>123</v>
      </c>
      <c r="F29" s="3" t="s">
        <v>133</v>
      </c>
      <c r="G29" s="3" t="str">
        <f>"04"</f>
        <v>04</v>
      </c>
      <c r="H29" s="3" t="str">
        <f>"0408"</f>
        <v>0408</v>
      </c>
      <c r="I29" s="3" t="str">
        <f>"0408011"</f>
        <v>0408011</v>
      </c>
      <c r="J29" s="3" t="str">
        <f>"0985830"</f>
        <v>0985830</v>
      </c>
      <c r="K29" s="3" t="str">
        <f>"22961"</f>
        <v>22961</v>
      </c>
      <c r="L29" s="3" t="s">
        <v>58</v>
      </c>
      <c r="M29" s="3" t="s">
        <v>76</v>
      </c>
      <c r="N29" s="3" t="s">
        <v>82</v>
      </c>
      <c r="O29" s="3" t="s">
        <v>134</v>
      </c>
      <c r="P29" s="3" t="s">
        <v>87</v>
      </c>
      <c r="Q29" s="3" t="s">
        <v>135</v>
      </c>
      <c r="R29" s="3" t="str">
        <f>"1"</f>
        <v>1</v>
      </c>
      <c r="S29" s="3" t="str">
        <f>""</f>
        <v/>
      </c>
      <c r="T29" s="3" t="str">
        <f>"87-600"</f>
        <v>87-600</v>
      </c>
      <c r="U29" s="3" t="str">
        <f>"Lipno"</f>
        <v>Lipno</v>
      </c>
      <c r="V29" s="3" t="str">
        <f>"542872562"</f>
        <v>542872562</v>
      </c>
      <c r="W29" s="3" t="str">
        <f>"542872562"</f>
        <v>542872562</v>
      </c>
      <c r="X29" s="3" t="s">
        <v>136</v>
      </c>
      <c r="Y29" s="3" t="s">
        <v>137</v>
      </c>
      <c r="Z29" s="3" t="s">
        <v>66</v>
      </c>
      <c r="AA29" s="3" t="s">
        <v>67</v>
      </c>
      <c r="AB29" s="3" t="s">
        <v>68</v>
      </c>
      <c r="AC29" s="3"/>
      <c r="AD29" s="4">
        <v>14124</v>
      </c>
      <c r="AE29" s="4">
        <v>14124</v>
      </c>
      <c r="AF29" s="3"/>
      <c r="AG29" s="3" t="s">
        <v>129</v>
      </c>
      <c r="AH29" s="3" t="s">
        <v>138</v>
      </c>
      <c r="AI29" s="3" t="str">
        <f>"910866494"</f>
        <v>910866494</v>
      </c>
      <c r="AJ29" s="3" t="str">
        <f>"4660386812"</f>
        <v>4660386812</v>
      </c>
      <c r="AK29" s="3" t="s">
        <v>58</v>
      </c>
      <c r="AL29" s="3" t="s">
        <v>76</v>
      </c>
      <c r="AM29" s="3" t="s">
        <v>82</v>
      </c>
      <c r="AN29" s="3" t="str">
        <f>"szkoła/placówka w zespole"</f>
        <v>szkoła/placówka w zespole</v>
      </c>
      <c r="AO29" s="3">
        <v>8680</v>
      </c>
      <c r="AP29" s="3" t="s">
        <v>70</v>
      </c>
      <c r="AQ29" s="3" t="s">
        <v>139</v>
      </c>
      <c r="AR29" s="3">
        <v>431</v>
      </c>
      <c r="AS29" s="3"/>
      <c r="AT29" s="3" t="s">
        <v>140</v>
      </c>
      <c r="AU29" s="3"/>
      <c r="AV29" s="3"/>
      <c r="AW29" s="3"/>
    </row>
    <row r="30" spans="1:6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60">
      <c r="A31" s="3"/>
      <c r="C31" s="8" t="s">
        <v>9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6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9">
      <c r="A33" s="3"/>
      <c r="C33" s="6" t="s">
        <v>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9" ht="30">
      <c r="A34" s="3" t="s">
        <v>170</v>
      </c>
      <c r="B34" t="s">
        <v>11</v>
      </c>
      <c r="C34" t="s">
        <v>12</v>
      </c>
      <c r="D34" t="s">
        <v>13</v>
      </c>
      <c r="E34" t="s">
        <v>14</v>
      </c>
      <c r="F34" t="s">
        <v>15</v>
      </c>
      <c r="G34" t="s">
        <v>16</v>
      </c>
      <c r="H34" t="s">
        <v>17</v>
      </c>
      <c r="I34" t="s">
        <v>18</v>
      </c>
      <c r="J34" t="s">
        <v>19</v>
      </c>
      <c r="K34" t="s">
        <v>20</v>
      </c>
      <c r="L34" t="s">
        <v>21</v>
      </c>
      <c r="M34" t="s">
        <v>22</v>
      </c>
      <c r="N34" t="s">
        <v>23</v>
      </c>
      <c r="O34" t="s">
        <v>24</v>
      </c>
      <c r="P34" t="s">
        <v>25</v>
      </c>
      <c r="Q34" t="s">
        <v>26</v>
      </c>
      <c r="R34" t="s">
        <v>27</v>
      </c>
      <c r="S34" t="s">
        <v>28</v>
      </c>
      <c r="T34" t="s">
        <v>29</v>
      </c>
      <c r="U34" t="s">
        <v>30</v>
      </c>
      <c r="V34" t="s">
        <v>31</v>
      </c>
      <c r="W34" t="s">
        <v>32</v>
      </c>
      <c r="X34" t="s">
        <v>33</v>
      </c>
      <c r="Y34" t="s">
        <v>34</v>
      </c>
      <c r="Z34" t="s">
        <v>35</v>
      </c>
      <c r="AA34" t="s">
        <v>36</v>
      </c>
      <c r="AB34" t="s">
        <v>37</v>
      </c>
      <c r="AC34" t="s">
        <v>38</v>
      </c>
      <c r="AD34" t="s">
        <v>39</v>
      </c>
      <c r="AE34" t="s">
        <v>40</v>
      </c>
      <c r="AF34" t="s">
        <v>41</v>
      </c>
      <c r="AG34" t="s">
        <v>42</v>
      </c>
      <c r="AH34" t="s">
        <v>43</v>
      </c>
      <c r="AI34" t="s">
        <v>44</v>
      </c>
      <c r="AJ34" t="s">
        <v>45</v>
      </c>
      <c r="AK34" t="s">
        <v>46</v>
      </c>
      <c r="AL34" t="s">
        <v>47</v>
      </c>
      <c r="AM34" t="s">
        <v>48</v>
      </c>
      <c r="AN34" t="s">
        <v>49</v>
      </c>
      <c r="AO34" t="s">
        <v>50</v>
      </c>
      <c r="AP34" t="s">
        <v>51</v>
      </c>
      <c r="AQ34" t="s">
        <v>52</v>
      </c>
      <c r="AR34" t="s">
        <v>53</v>
      </c>
      <c r="AS34" t="s">
        <v>54</v>
      </c>
      <c r="AT34" t="s">
        <v>55</v>
      </c>
    </row>
    <row r="35" spans="1:59" ht="120">
      <c r="A35" s="7" t="s">
        <v>177</v>
      </c>
      <c r="B35" s="3">
        <v>107453</v>
      </c>
      <c r="C35" s="3" t="str">
        <f>"000207480"</f>
        <v>000207480</v>
      </c>
      <c r="D35" s="3" t="str">
        <f>"8882605234"</f>
        <v>8882605234</v>
      </c>
      <c r="E35" s="3" t="s">
        <v>56</v>
      </c>
      <c r="F35" s="3" t="s">
        <v>84</v>
      </c>
      <c r="G35" s="3" t="str">
        <f>"04"</f>
        <v>04</v>
      </c>
      <c r="H35" s="3" t="str">
        <f>"0464"</f>
        <v>0464</v>
      </c>
      <c r="I35" s="3" t="str">
        <f>"0464011"</f>
        <v>0464011</v>
      </c>
      <c r="J35" s="3" t="str">
        <f>"0984752"</f>
        <v>0984752</v>
      </c>
      <c r="K35" s="3" t="str">
        <f>"24126"</f>
        <v>24126</v>
      </c>
      <c r="L35" s="3" t="s">
        <v>58</v>
      </c>
      <c r="M35" s="3" t="s">
        <v>85</v>
      </c>
      <c r="N35" s="3" t="s">
        <v>86</v>
      </c>
      <c r="O35" s="3" t="s">
        <v>85</v>
      </c>
      <c r="P35" s="3" t="s">
        <v>87</v>
      </c>
      <c r="Q35" s="3" t="s">
        <v>88</v>
      </c>
      <c r="R35" s="3" t="str">
        <f>"46"</f>
        <v>46</v>
      </c>
      <c r="S35" s="3" t="str">
        <f>""</f>
        <v/>
      </c>
      <c r="T35" s="3" t="str">
        <f>"87-800"</f>
        <v>87-800</v>
      </c>
      <c r="U35" s="3" t="str">
        <f>"Włocławek"</f>
        <v>Włocławek</v>
      </c>
      <c r="V35" s="3" t="str">
        <f>"542360915"</f>
        <v>542360915</v>
      </c>
      <c r="W35" s="3" t="str">
        <f>"544269182"</f>
        <v>544269182</v>
      </c>
      <c r="X35" s="3" t="s">
        <v>89</v>
      </c>
      <c r="Y35" s="3" t="s">
        <v>90</v>
      </c>
      <c r="Z35" s="3" t="s">
        <v>66</v>
      </c>
      <c r="AA35" s="3" t="s">
        <v>67</v>
      </c>
      <c r="AB35" s="3" t="s">
        <v>68</v>
      </c>
      <c r="AC35" s="3" t="s">
        <v>91</v>
      </c>
      <c r="AD35" s="4">
        <v>26907</v>
      </c>
      <c r="AE35" s="4">
        <v>26907</v>
      </c>
      <c r="AF35" s="3"/>
      <c r="AG35" s="3" t="s">
        <v>92</v>
      </c>
      <c r="AH35" s="3" t="s">
        <v>93</v>
      </c>
      <c r="AI35" s="3" t="str">
        <f>"910866910"</f>
        <v>910866910</v>
      </c>
      <c r="AJ35" s="3" t="str">
        <f>""</f>
        <v/>
      </c>
      <c r="AK35" s="3" t="s">
        <v>58</v>
      </c>
      <c r="AL35" s="3" t="s">
        <v>85</v>
      </c>
      <c r="AM35" s="3" t="s">
        <v>86</v>
      </c>
      <c r="AN35" s="3" t="str">
        <f>"samodzielna"</f>
        <v>samodzielna</v>
      </c>
      <c r="AO35" s="3"/>
      <c r="AP35" s="3"/>
      <c r="AQ35" s="3"/>
      <c r="AR35" s="3">
        <v>401</v>
      </c>
      <c r="AS35" s="3"/>
      <c r="AT35" s="3" t="s">
        <v>94</v>
      </c>
      <c r="AU35" s="3"/>
      <c r="AV35" s="3">
        <v>233</v>
      </c>
      <c r="AW35" s="3"/>
      <c r="AX35" s="3"/>
      <c r="AY35" s="3"/>
      <c r="AZ35" s="3"/>
      <c r="BA35" s="3"/>
    </row>
    <row r="36" spans="1:59">
      <c r="A36" s="3"/>
      <c r="C36" s="6" t="s">
        <v>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9" ht="60">
      <c r="A37" s="7" t="s">
        <v>178</v>
      </c>
      <c r="B37" s="3">
        <v>58401</v>
      </c>
      <c r="C37" s="3" t="str">
        <f>"911305303"</f>
        <v>911305303</v>
      </c>
      <c r="D37" s="3" t="str">
        <f>""</f>
        <v/>
      </c>
      <c r="E37" s="3" t="s">
        <v>156</v>
      </c>
      <c r="F37" s="3" t="s">
        <v>166</v>
      </c>
      <c r="G37" s="3" t="str">
        <f>"04"</f>
        <v>04</v>
      </c>
      <c r="H37" s="3" t="str">
        <f>"0464"</f>
        <v>0464</v>
      </c>
      <c r="I37" s="3" t="str">
        <f>"0464011"</f>
        <v>0464011</v>
      </c>
      <c r="J37" s="3" t="str">
        <f>"0984752"</f>
        <v>0984752</v>
      </c>
      <c r="K37" s="3" t="str">
        <f>"22902"</f>
        <v>22902</v>
      </c>
      <c r="L37" s="3" t="s">
        <v>58</v>
      </c>
      <c r="M37" s="3" t="s">
        <v>85</v>
      </c>
      <c r="N37" s="3" t="s">
        <v>86</v>
      </c>
      <c r="O37" s="3" t="s">
        <v>85</v>
      </c>
      <c r="P37" s="3" t="s">
        <v>87</v>
      </c>
      <c r="Q37" s="3" t="s">
        <v>63</v>
      </c>
      <c r="R37" s="3" t="str">
        <f>"77/83"</f>
        <v>77/83</v>
      </c>
      <c r="S37" s="3" t="str">
        <f>""</f>
        <v/>
      </c>
      <c r="T37" s="3" t="str">
        <f>"87-800"</f>
        <v>87-800</v>
      </c>
      <c r="U37" s="3" t="str">
        <f>"Włocławek"</f>
        <v>Włocławek</v>
      </c>
      <c r="V37" s="3" t="str">
        <f>"542362225"</f>
        <v>542362225</v>
      </c>
      <c r="W37" s="3" t="str">
        <f>"542361949"</f>
        <v>542361949</v>
      </c>
      <c r="X37" s="3" t="s">
        <v>167</v>
      </c>
      <c r="Y37" s="3" t="s">
        <v>168</v>
      </c>
      <c r="Z37" s="3" t="s">
        <v>66</v>
      </c>
      <c r="AA37" s="3" t="s">
        <v>67</v>
      </c>
      <c r="AB37" s="3" t="s">
        <v>68</v>
      </c>
      <c r="AC37" s="3"/>
      <c r="AD37" s="4">
        <v>27273</v>
      </c>
      <c r="AE37" s="4">
        <v>27273</v>
      </c>
      <c r="AF37" s="3"/>
      <c r="AG37" s="3" t="s">
        <v>92</v>
      </c>
      <c r="AH37" s="3" t="s">
        <v>93</v>
      </c>
      <c r="AI37" s="3" t="str">
        <f>"910866910"</f>
        <v>910866910</v>
      </c>
      <c r="AJ37" s="3" t="str">
        <f>""</f>
        <v/>
      </c>
      <c r="AK37" s="3" t="s">
        <v>58</v>
      </c>
      <c r="AL37" s="3" t="s">
        <v>85</v>
      </c>
      <c r="AM37" s="3" t="s">
        <v>86</v>
      </c>
      <c r="AN37" s="3" t="str">
        <f>"szkoła/placówka w zespole"</f>
        <v>szkoła/placówka w zespole</v>
      </c>
      <c r="AO37" s="3">
        <v>44474</v>
      </c>
      <c r="AP37" s="3" t="s">
        <v>70</v>
      </c>
      <c r="AQ37" s="3" t="s">
        <v>169</v>
      </c>
      <c r="AR37" s="3">
        <v>788</v>
      </c>
      <c r="AS37" s="3"/>
      <c r="AT37" s="3" t="s">
        <v>72</v>
      </c>
      <c r="AU37" s="3"/>
      <c r="AV37" s="3"/>
    </row>
    <row r="38" spans="1:59" ht="17.10000000000000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9">
      <c r="A39" s="3"/>
      <c r="C39" s="5" t="s">
        <v>10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9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9">
      <c r="A41" s="3"/>
      <c r="C41" s="6" t="s">
        <v>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9" ht="30">
      <c r="A42" s="3" t="s">
        <v>170</v>
      </c>
      <c r="B42" t="s">
        <v>11</v>
      </c>
      <c r="C42" t="s">
        <v>12</v>
      </c>
      <c r="D42" t="s">
        <v>13</v>
      </c>
      <c r="E42" t="s">
        <v>14</v>
      </c>
      <c r="F42" t="s">
        <v>15</v>
      </c>
      <c r="G42" t="s">
        <v>16</v>
      </c>
      <c r="H42" t="s">
        <v>17</v>
      </c>
      <c r="I42" t="s">
        <v>18</v>
      </c>
      <c r="J42" t="s">
        <v>19</v>
      </c>
      <c r="K42" t="s">
        <v>20</v>
      </c>
      <c r="L42" t="s">
        <v>21</v>
      </c>
      <c r="M42" t="s">
        <v>22</v>
      </c>
      <c r="N42" t="s">
        <v>23</v>
      </c>
      <c r="O42" t="s">
        <v>24</v>
      </c>
      <c r="P42" t="s">
        <v>25</v>
      </c>
      <c r="Q42" t="s">
        <v>26</v>
      </c>
      <c r="R42" t="s">
        <v>27</v>
      </c>
      <c r="S42" t="s">
        <v>28</v>
      </c>
      <c r="T42" t="s">
        <v>29</v>
      </c>
      <c r="U42" t="s">
        <v>30</v>
      </c>
      <c r="V42" t="s">
        <v>31</v>
      </c>
      <c r="W42" t="s">
        <v>32</v>
      </c>
      <c r="X42" t="s">
        <v>33</v>
      </c>
      <c r="Y42" t="s">
        <v>34</v>
      </c>
      <c r="Z42" t="s">
        <v>35</v>
      </c>
      <c r="AA42" t="s">
        <v>36</v>
      </c>
      <c r="AB42" t="s">
        <v>37</v>
      </c>
      <c r="AC42" t="s">
        <v>38</v>
      </c>
      <c r="AD42" t="s">
        <v>39</v>
      </c>
      <c r="AE42" t="s">
        <v>40</v>
      </c>
      <c r="AF42" t="s">
        <v>41</v>
      </c>
      <c r="AG42" t="s">
        <v>42</v>
      </c>
      <c r="AH42" t="s">
        <v>43</v>
      </c>
      <c r="AI42" t="s">
        <v>44</v>
      </c>
      <c r="AJ42" t="s">
        <v>45</v>
      </c>
      <c r="AK42" t="s">
        <v>46</v>
      </c>
      <c r="AL42" t="s">
        <v>47</v>
      </c>
      <c r="AM42" t="s">
        <v>48</v>
      </c>
      <c r="AN42" t="s">
        <v>49</v>
      </c>
      <c r="AO42" t="s">
        <v>50</v>
      </c>
      <c r="AP42" t="s">
        <v>51</v>
      </c>
      <c r="AQ42" t="s">
        <v>52</v>
      </c>
      <c r="AR42" t="s">
        <v>53</v>
      </c>
      <c r="AS42" t="s">
        <v>54</v>
      </c>
      <c r="AT42" t="s">
        <v>55</v>
      </c>
    </row>
    <row r="43" spans="1:59" ht="75">
      <c r="A43" s="7" t="s">
        <v>179</v>
      </c>
      <c r="B43" s="3">
        <v>84802</v>
      </c>
      <c r="C43" s="3" t="str">
        <f>"000263521"</f>
        <v>000263521</v>
      </c>
      <c r="D43" s="3" t="str">
        <f>"8881859642"</f>
        <v>8881859642</v>
      </c>
      <c r="E43" s="3" t="s">
        <v>56</v>
      </c>
      <c r="F43" s="3" t="s">
        <v>95</v>
      </c>
      <c r="G43" s="3" t="str">
        <f>"04"</f>
        <v>04</v>
      </c>
      <c r="H43" s="3" t="str">
        <f>"0418"</f>
        <v>0418</v>
      </c>
      <c r="I43" s="3" t="str">
        <f>"0418064"</f>
        <v>0418064</v>
      </c>
      <c r="J43" s="3" t="str">
        <f>"0985562"</f>
        <v>0985562</v>
      </c>
      <c r="K43" s="3" t="str">
        <f>"23703"</f>
        <v>23703</v>
      </c>
      <c r="L43" s="3" t="s">
        <v>58</v>
      </c>
      <c r="M43" s="3" t="s">
        <v>96</v>
      </c>
      <c r="N43" s="3" t="s">
        <v>97</v>
      </c>
      <c r="O43" s="3" t="s">
        <v>98</v>
      </c>
      <c r="P43" s="3" t="s">
        <v>87</v>
      </c>
      <c r="Q43" s="3" t="s">
        <v>99</v>
      </c>
      <c r="R43" s="3" t="str">
        <f>"20"</f>
        <v>20</v>
      </c>
      <c r="S43" s="3" t="str">
        <f>""</f>
        <v/>
      </c>
      <c r="T43" s="3" t="str">
        <f>"87-860"</f>
        <v>87-860</v>
      </c>
      <c r="U43" s="3" t="str">
        <f>"Chodecz"</f>
        <v>Chodecz</v>
      </c>
      <c r="V43" s="3" t="str">
        <f>"542848001"</f>
        <v>542848001</v>
      </c>
      <c r="W43" s="3" t="str">
        <f>"542848001"</f>
        <v>542848001</v>
      </c>
      <c r="X43" s="3" t="s">
        <v>100</v>
      </c>
      <c r="Y43" s="3" t="s">
        <v>101</v>
      </c>
      <c r="Z43" s="3" t="s">
        <v>66</v>
      </c>
      <c r="AA43" s="3" t="s">
        <v>67</v>
      </c>
      <c r="AB43" s="3" t="s">
        <v>68</v>
      </c>
      <c r="AC43" s="3" t="s">
        <v>102</v>
      </c>
      <c r="AD43" s="4">
        <v>10106</v>
      </c>
      <c r="AE43" s="4">
        <v>10106</v>
      </c>
      <c r="AF43" s="3"/>
      <c r="AG43" s="3" t="s">
        <v>23</v>
      </c>
      <c r="AH43" s="3" t="s">
        <v>103</v>
      </c>
      <c r="AI43" s="3" t="str">
        <f>"910866838"</f>
        <v>910866838</v>
      </c>
      <c r="AJ43" s="3" t="str">
        <f>""</f>
        <v/>
      </c>
      <c r="AK43" s="3" t="s">
        <v>58</v>
      </c>
      <c r="AL43" s="3" t="s">
        <v>96</v>
      </c>
      <c r="AM43" s="3" t="s">
        <v>97</v>
      </c>
      <c r="AN43" s="3" t="str">
        <f>"samodzielna"</f>
        <v>samodzielna</v>
      </c>
      <c r="AO43" s="3"/>
      <c r="AP43" s="3"/>
      <c r="AQ43" s="3"/>
      <c r="AR43" s="3">
        <v>389</v>
      </c>
      <c r="AS43" s="3" t="s">
        <v>104</v>
      </c>
      <c r="AT43" s="3" t="s">
        <v>72</v>
      </c>
      <c r="AU43" s="3"/>
      <c r="AV43" s="3">
        <v>232</v>
      </c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>
      <c r="A44" s="3"/>
      <c r="C44" s="6" t="s">
        <v>2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9" ht="75">
      <c r="A45" s="7" t="s">
        <v>180</v>
      </c>
      <c r="B45" s="3">
        <v>90514</v>
      </c>
      <c r="C45" s="3" t="str">
        <f>"911295906"</f>
        <v>911295906</v>
      </c>
      <c r="D45" s="3" t="str">
        <f>""</f>
        <v/>
      </c>
      <c r="E45" s="3" t="s">
        <v>123</v>
      </c>
      <c r="F45" s="3" t="s">
        <v>141</v>
      </c>
      <c r="G45" s="3" t="str">
        <f>"04"</f>
        <v>04</v>
      </c>
      <c r="H45" s="3" t="str">
        <f>"0418"</f>
        <v>0418</v>
      </c>
      <c r="I45" s="3" t="str">
        <f>"0418084"</f>
        <v>0418084</v>
      </c>
      <c r="J45" s="3" t="str">
        <f>"0985734"</f>
        <v>0985734</v>
      </c>
      <c r="K45" s="3" t="str">
        <f>"14444"</f>
        <v>14444</v>
      </c>
      <c r="L45" s="3" t="s">
        <v>58</v>
      </c>
      <c r="M45" s="3" t="s">
        <v>96</v>
      </c>
      <c r="N45" s="3" t="s">
        <v>142</v>
      </c>
      <c r="O45" s="3" t="s">
        <v>143</v>
      </c>
      <c r="P45" s="3" t="s">
        <v>87</v>
      </c>
      <c r="Q45" s="3" t="s">
        <v>144</v>
      </c>
      <c r="R45" s="3" t="str">
        <f>"5"</f>
        <v>5</v>
      </c>
      <c r="S45" s="3" t="str">
        <f>""</f>
        <v/>
      </c>
      <c r="T45" s="3" t="str">
        <f>"87-865"</f>
        <v>87-865</v>
      </c>
      <c r="U45" s="3" t="str">
        <f>"Izbica Kujawska"</f>
        <v>Izbica Kujawska</v>
      </c>
      <c r="V45" s="3" t="str">
        <f>"542866053"</f>
        <v>542866053</v>
      </c>
      <c r="W45" s="3" t="str">
        <f>"542866053"</f>
        <v>542866053</v>
      </c>
      <c r="X45" s="3" t="s">
        <v>145</v>
      </c>
      <c r="Y45" s="3" t="s">
        <v>146</v>
      </c>
      <c r="Z45" s="3" t="s">
        <v>66</v>
      </c>
      <c r="AA45" s="3" t="s">
        <v>67</v>
      </c>
      <c r="AB45" s="3" t="s">
        <v>68</v>
      </c>
      <c r="AC45" s="3"/>
      <c r="AD45" s="4">
        <v>16681</v>
      </c>
      <c r="AE45" s="4">
        <v>16681</v>
      </c>
      <c r="AF45" s="3"/>
      <c r="AG45" s="3" t="s">
        <v>129</v>
      </c>
      <c r="AH45" s="3" t="s">
        <v>147</v>
      </c>
      <c r="AI45" s="3" t="str">
        <f>"910866778"</f>
        <v>910866778</v>
      </c>
      <c r="AJ45" s="3" t="str">
        <f>""</f>
        <v/>
      </c>
      <c r="AK45" s="3" t="s">
        <v>58</v>
      </c>
      <c r="AL45" s="3" t="s">
        <v>85</v>
      </c>
      <c r="AM45" s="3" t="s">
        <v>86</v>
      </c>
      <c r="AN45" s="3" t="str">
        <f>"szkoła/placówka w zespole"</f>
        <v>szkoła/placówka w zespole</v>
      </c>
      <c r="AO45" s="3">
        <v>61322</v>
      </c>
      <c r="AP45" s="3" t="s">
        <v>70</v>
      </c>
      <c r="AQ45" s="3" t="s">
        <v>148</v>
      </c>
      <c r="AR45" s="3">
        <v>109</v>
      </c>
      <c r="AS45" s="3"/>
      <c r="AT45" s="3" t="s">
        <v>72</v>
      </c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9" ht="90">
      <c r="A46" s="7" t="s">
        <v>181</v>
      </c>
      <c r="B46" s="3">
        <v>89838</v>
      </c>
      <c r="C46" s="3" t="str">
        <f>"910948973"</f>
        <v>910948973</v>
      </c>
      <c r="D46" s="3" t="str">
        <f>""</f>
        <v/>
      </c>
      <c r="E46" s="3" t="s">
        <v>123</v>
      </c>
      <c r="F46" s="3" t="s">
        <v>149</v>
      </c>
      <c r="G46" s="3" t="str">
        <f>"04"</f>
        <v>04</v>
      </c>
      <c r="H46" s="3" t="str">
        <f>"0418"</f>
        <v>0418</v>
      </c>
      <c r="I46" s="3" t="str">
        <f>"0418124"</f>
        <v>0418124</v>
      </c>
      <c r="J46" s="3" t="str">
        <f>"0985929"</f>
        <v>0985929</v>
      </c>
      <c r="K46" s="3" t="str">
        <f>"02230"</f>
        <v>02230</v>
      </c>
      <c r="L46" s="3" t="s">
        <v>58</v>
      </c>
      <c r="M46" s="3" t="s">
        <v>96</v>
      </c>
      <c r="N46" s="3" t="s">
        <v>150</v>
      </c>
      <c r="O46" s="3" t="s">
        <v>151</v>
      </c>
      <c r="P46" s="3" t="s">
        <v>87</v>
      </c>
      <c r="Q46" s="3" t="s">
        <v>152</v>
      </c>
      <c r="R46" s="3" t="str">
        <f>"51"</f>
        <v>51</v>
      </c>
      <c r="S46" s="3" t="str">
        <f>""</f>
        <v/>
      </c>
      <c r="T46" s="3" t="str">
        <f>"87-890"</f>
        <v>87-890</v>
      </c>
      <c r="U46" s="3" t="str">
        <f>"Lubraniec"</f>
        <v>Lubraniec</v>
      </c>
      <c r="V46" s="3" t="str">
        <f>"542862049"</f>
        <v>542862049</v>
      </c>
      <c r="W46" s="3" t="str">
        <f>"542862049"</f>
        <v>542862049</v>
      </c>
      <c r="X46" s="3" t="s">
        <v>153</v>
      </c>
      <c r="Y46" s="3" t="s">
        <v>154</v>
      </c>
      <c r="Z46" s="3" t="s">
        <v>66</v>
      </c>
      <c r="AA46" s="3" t="s">
        <v>67</v>
      </c>
      <c r="AB46" s="3" t="s">
        <v>68</v>
      </c>
      <c r="AC46" s="3"/>
      <c r="AD46" s="4">
        <v>16711</v>
      </c>
      <c r="AE46" s="4">
        <v>16711</v>
      </c>
      <c r="AF46" s="3"/>
      <c r="AG46" s="3" t="s">
        <v>129</v>
      </c>
      <c r="AH46" s="3" t="s">
        <v>147</v>
      </c>
      <c r="AI46" s="3" t="str">
        <f>"910866778"</f>
        <v>910866778</v>
      </c>
      <c r="AJ46" s="3" t="str">
        <f>""</f>
        <v/>
      </c>
      <c r="AK46" s="3" t="s">
        <v>58</v>
      </c>
      <c r="AL46" s="3" t="s">
        <v>85</v>
      </c>
      <c r="AM46" s="3" t="s">
        <v>86</v>
      </c>
      <c r="AN46" s="3" t="str">
        <f>"szkoła/placówka w zespole"</f>
        <v>szkoła/placówka w zespole</v>
      </c>
      <c r="AO46" s="3">
        <v>60950</v>
      </c>
      <c r="AP46" s="3" t="s">
        <v>70</v>
      </c>
      <c r="AQ46" s="3" t="s">
        <v>155</v>
      </c>
      <c r="AR46" s="3">
        <v>127</v>
      </c>
      <c r="AS46" s="3"/>
      <c r="AT46" s="3" t="s">
        <v>72</v>
      </c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9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9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2:50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Anna Nicpoń</cp:lastModifiedBy>
  <dcterms:created xsi:type="dcterms:W3CDTF">2021-10-16T19:27:11Z</dcterms:created>
  <dcterms:modified xsi:type="dcterms:W3CDTF">2022-03-18T07:43:22Z</dcterms:modified>
</cp:coreProperties>
</file>